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14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CK7" i="1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<sst xmlns="http://schemas.openxmlformats.org/spreadsheetml/2006/main" count="67" uniqueCount="66">
  <si>
    <t>Отчет № 9. 02.06.2016 11:11:36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</si>
  <si>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</si>
  <si>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Удомельской городской Думы первого созыва</t>
  </si>
  <si>
    <t>территориальная избирательная комиссия Удомельского района</t>
  </si>
  <si>
    <t>По состоянию на 27.05.2016</t>
  </si>
  <si>
    <t>В руб.</t>
  </si>
  <si>
    <t>1</t>
  </si>
  <si>
    <t>1 Поступило в избирательный фонд, всего</t>
  </si>
  <si>
    <t>2</t>
  </si>
  <si>
    <t>1.1 Поступило средств в установленном порядке для формирования избирательного фонда</t>
  </si>
  <si>
    <t>3</t>
  </si>
  <si>
    <t>1.1.1 Собственные средства кандидата, политической партии, избирательного блока</t>
  </si>
  <si>
    <t>4</t>
  </si>
  <si>
    <t>1.1.2 Средства, выделенные кандидату выдвинувшей его политической партией, избирательным блоком</t>
  </si>
  <si>
    <t>5</t>
  </si>
  <si>
    <t>1.1.3 Добровольные пожертвования гражданина</t>
  </si>
  <si>
    <t>6</t>
  </si>
  <si>
    <t>1.1.4 Добровольные пожертвования юридического лица</t>
  </si>
  <si>
    <t>7</t>
  </si>
  <si>
    <t>1.2 Поступило в избирательный фонд денежных средств, подпадающих под действие п. 9 ст. 58 Федерального закона от 12.06.02 г., № 67-ФЗ</t>
  </si>
  <si>
    <t>8</t>
  </si>
  <si>
    <t>1.2.1 Собственные средства кандидата, политической партии, избирательного блока</t>
  </si>
  <si>
    <t>9</t>
  </si>
  <si>
    <t>1.2.2 Средства, выделенные кандидату выдвинувшей его политической партией, избирательным блоком</t>
  </si>
  <si>
    <t>10</t>
  </si>
  <si>
    <t>1.2.3 Средства гражданина</t>
  </si>
  <si>
    <t>11</t>
  </si>
  <si>
    <t>1.2.4 Средства юридического лица</t>
  </si>
  <si>
    <t>12</t>
  </si>
  <si>
    <t>2 Возвращено денежных средств из избирательного фонда, всего</t>
  </si>
  <si>
    <t>13</t>
  </si>
  <si>
    <t>2.1 Перечислено в доход бюджета</t>
  </si>
  <si>
    <t>14</t>
  </si>
  <si>
    <t>2.2 Возвращено жертвователям денежных средств, поступивших с нарушением установленного порядка</t>
  </si>
  <si>
    <t>15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</si>
  <si>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</si>
  <si>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16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</si>
  <si>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</si>
  <si>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17</t>
  </si>
  <si>
    <t>2.2.3 Средств, превышающих размер добровольных пожертвований</t>
  </si>
  <si>
    <t>18</t>
  </si>
  <si>
    <t>2.3 Возвращено жертвователям денежных средств, поступивших в установленном порядке</t>
  </si>
  <si>
    <t>19</t>
  </si>
  <si>
    <t>3 Израсходовано средств, всего</t>
  </si>
  <si>
    <t>20</t>
  </si>
  <si>
    <t>3.1 На организацию сбора подписей избирателей</t>
  </si>
  <si>
    <t>21</t>
  </si>
  <si>
    <t>3.1.1 Из них на оплату труда лиц, привлекаемых для сбора подписей</t>
  </si>
  <si>
    <t>22</t>
  </si>
  <si>
    <t>3.2 На предвыборную агитацию через организации телерадиовещания</t>
  </si>
  <si>
    <t>23</t>
  </si>
  <si>
    <t>3.3 На предвыборную агитацию через редакции периодических печатных изданий</t>
  </si>
  <si>
    <t>24</t>
  </si>
  <si>
    <t>3.4 На выпуск и распространение печатных и иных агитационных материалов</t>
  </si>
  <si>
    <t>25</t>
  </si>
  <si>
    <t>3.5 На проведение публичных массовых мероприятий</t>
  </si>
  <si>
    <t>26</t>
  </si>
  <si>
    <t>3.6 На оплату работ (услуг) информационного и консультативного характера</t>
  </si>
  <si>
    <t>27</t>
  </si>
  <si>
    <t>3.7 На оплату других работ (услуг), выполненных (оказанных) юридическими лицами или гражданами РФ по договорам</t>
  </si>
  <si>
    <t>28</t>
  </si>
  <si>
    <t>3.8 На оплату иных расходов, непосредственно связанных с проведением избирательной кампании</t>
  </si>
  <si>
    <t>29</t>
  </si>
  <si>
    <t>4 Распределено неизрасходованных средств фонда</t>
  </si>
  <si>
    <t>30</t>
  </si>
  <si>
    <t>5 Остаток средств фонда на дату сдачи отчета (заверяется банковской справкой) (стр.300=стр.10-стр.120-стр.190-стр.290)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</si>
</sst>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9"/>
  <sheetViews>
    <sheetView tabSelected="1" topLeftCell="BI1" workbookViewId="0">
      <selection activeCell="P7" sqref="P7"/>
    </sheetView>
  </sheetViews>
  <sheetFormatPr defaultRowHeight="15"/>
  <cols>
    <col min="1" max="1" width="3.140625" customWidth="1"/>
    <col min="2" max="3" width="24.140625" customWidth="1"/>
    <col min="4" max="4" width="10" bestFit="1" customWidth="1"/>
    <col min="5" max="5" width="7" bestFit="1" customWidth="1"/>
    <col min="6" max="6" width="7.85546875" bestFit="1" customWidth="1"/>
    <col min="7" max="7" width="5.7109375" bestFit="1" customWidth="1"/>
    <col min="8" max="10" width="7.85546875" bestFit="1" customWidth="1"/>
    <col min="11" max="11" width="7" bestFit="1" customWidth="1"/>
    <col min="12" max="13" width="7.85546875" bestFit="1" customWidth="1"/>
    <col min="14" max="14" width="7" bestFit="1" customWidth="1"/>
    <col min="15" max="15" width="8.7109375" bestFit="1" customWidth="1"/>
    <col min="16" max="16" width="5.7109375" bestFit="1" customWidth="1"/>
    <col min="17" max="17" width="7.85546875" bestFit="1" customWidth="1"/>
    <col min="18" max="18" width="7" bestFit="1" customWidth="1"/>
    <col min="19" max="20" width="7.85546875" bestFit="1" customWidth="1"/>
    <col min="21" max="21" width="4" bestFit="1" customWidth="1"/>
    <col min="22" max="22" width="5.7109375" bestFit="1" customWidth="1"/>
    <col min="23" max="24" width="7.85546875" bestFit="1" customWidth="1"/>
    <col min="25" max="25" width="5.7109375" bestFit="1" customWidth="1"/>
    <col min="26" max="26" width="7.85546875" bestFit="1" customWidth="1"/>
    <col min="27" max="27" width="7" bestFit="1" customWidth="1"/>
    <col min="28" max="28" width="8.7109375" bestFit="1" customWidth="1"/>
    <col min="29" max="29" width="5.7109375" bestFit="1" customWidth="1"/>
    <col min="30" max="31" width="7.85546875" bestFit="1" customWidth="1"/>
    <col min="32" max="32" width="4" bestFit="1" customWidth="1"/>
    <col min="33" max="33" width="7.85546875" bestFit="1" customWidth="1"/>
    <col min="34" max="34" width="7" bestFit="1" customWidth="1"/>
    <col min="35" max="35" width="4" bestFit="1" customWidth="1"/>
    <col min="36" max="37" width="7.85546875" bestFit="1" customWidth="1"/>
    <col min="38" max="38" width="4" bestFit="1" customWidth="1"/>
    <col min="39" max="39" width="7.85546875" bestFit="1" customWidth="1"/>
    <col min="40" max="40" width="7" bestFit="1" customWidth="1"/>
    <col min="41" max="41" width="7.85546875" bestFit="1" customWidth="1"/>
    <col min="42" max="42" width="5.7109375" bestFit="1" customWidth="1"/>
    <col min="43" max="43" width="8.7109375" bestFit="1" customWidth="1"/>
    <col min="44" max="44" width="5.7109375" bestFit="1" customWidth="1"/>
    <col min="45" max="45" width="7" bestFit="1" customWidth="1"/>
    <col min="46" max="48" width="7.85546875" bestFit="1" customWidth="1"/>
    <col min="49" max="50" width="4" bestFit="1" customWidth="1"/>
    <col min="51" max="51" width="5.7109375" bestFit="1" customWidth="1"/>
    <col min="52" max="53" width="7.85546875" bestFit="1" customWidth="1"/>
    <col min="54" max="54" width="4" bestFit="1" customWidth="1"/>
    <col min="55" max="55" width="7" bestFit="1" customWidth="1"/>
    <col min="56" max="56" width="8.7109375" bestFit="1" customWidth="1"/>
    <col min="57" max="59" width="7.85546875" bestFit="1" customWidth="1"/>
    <col min="60" max="60" width="7" bestFit="1" customWidth="1"/>
    <col min="61" max="62" width="7.85546875" bestFit="1" customWidth="1"/>
    <col min="63" max="63" width="5.7109375" bestFit="1" customWidth="1"/>
    <col min="64" max="64" width="7.85546875" bestFit="1" customWidth="1"/>
    <col min="65" max="65" width="8.7109375" bestFit="1" customWidth="1"/>
    <col min="66" max="70" width="7.85546875" bestFit="1" customWidth="1"/>
    <col min="71" max="72" width="7" bestFit="1" customWidth="1"/>
    <col min="73" max="73" width="7.85546875" bestFit="1" customWidth="1"/>
    <col min="74" max="74" width="5.7109375" bestFit="1" customWidth="1"/>
    <col min="75" max="75" width="7" bestFit="1" customWidth="1"/>
    <col min="76" max="76" width="8.7109375" bestFit="1" customWidth="1"/>
    <col min="77" max="77" width="7.85546875" bestFit="1" customWidth="1"/>
    <col min="78" max="78" width="7" bestFit="1" customWidth="1"/>
    <col min="79" max="80" width="5.7109375" bestFit="1" customWidth="1"/>
    <col min="81" max="81" width="7.85546875" bestFit="1" customWidth="1"/>
    <col min="82" max="82" width="4.85546875" bestFit="1" customWidth="1"/>
    <col min="83" max="84" width="7" bestFit="1" customWidth="1"/>
    <col min="85" max="85" width="5.7109375" bestFit="1" customWidth="1"/>
    <col min="86" max="86" width="7.85546875" bestFit="1" customWidth="1"/>
    <col min="87" max="87" width="5.7109375" bestFit="1" customWidth="1"/>
    <col min="88" max="88" width="7.85546875" bestFit="1" customWidth="1"/>
    <col min="89" max="89" width="13.42578125" customWidth="1"/>
    <col min="90" max="90" width="9.140625" customWidth="1"/>
  </cols>
  <sheetData>
    <row r="1" spans="1:90" ht="15" customHeight="1">
      <c r="CK1" s="1" t="s">
        <v>0</v>
      </c>
    </row>
    <row r="2" spans="1:90" ht="121.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90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90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90">
      <c r="CK5" s="5" t="s">
        <v>4</v>
      </c>
    </row>
    <row r="6" spans="1:90">
      <c r="CK6" s="5" t="s">
        <v>5</v>
      </c>
    </row>
    <row r="7" spans="1:90" ht="409.5" customHeight="1">
      <c r="A7" s="6" t="str">
        <f>"№ строки"</f>
        <v>№ строки</v>
      </c>
      <c r="B7" s="6" t="str">
        <f>"Строка финансового отчета"</f>
        <v>Строка финансового отчета</v>
      </c>
      <c r="C7" s="6" t="str">
        <f>"Шифр строки"</f>
        <v>Шифр строки</v>
      </c>
      <c r="D7" s="6" t="str">
        <f>"Итого по избирательным объединениям, кандидатам"</f>
        <v>Итого по избирательным объединениям, кандидатам</v>
      </c>
      <c r="E7" s="7" t="str">
        <f>"Аникушин Анатолий Иванович"</f>
        <v>Аникушин Анатолий Иванович</v>
      </c>
      <c r="F7" s="7" t="str">
        <f>"Воротилин Олег Николаевич"</f>
        <v>Воротилин Олег Николаевич</v>
      </c>
      <c r="G7" s="7" t="str">
        <f>"Голобородько Никита Олегович"</f>
        <v>Голобородько Никита Олегович</v>
      </c>
      <c r="H7" s="7" t="str">
        <f>"Иванов Александр Александрович"</f>
        <v>Иванов Александр Александрович</v>
      </c>
      <c r="I7" s="7" t="str">
        <f>"Кузьмин Алексей Васильевич"</f>
        <v>Кузьмин Алексей Васильевич</v>
      </c>
      <c r="J7" s="7" t="str">
        <f>"Лисевцева Ирина Викторовна"</f>
        <v>Лисевцева Ирина Викторовна</v>
      </c>
      <c r="K7" s="7" t="str">
        <f>"Махонин Валерий Николаевич"</f>
        <v>Махонин Валерий Николаевич</v>
      </c>
      <c r="L7" s="7" t="str">
        <f>"Румянцев Максим Анатольевич"</f>
        <v>Румянцев Максим Анатольевич</v>
      </c>
      <c r="M7" s="7" t="str">
        <f>"Скрипник Вера Николаевна"</f>
        <v>Скрипник Вера Николаевна</v>
      </c>
      <c r="N7" s="7" t="str">
        <f>"Юренева Ольга Анатольевна"</f>
        <v>Юренева Ольга Анатольевна</v>
      </c>
      <c r="O7" s="7" t="str">
        <f>"Избирательный округ (Удомельский четырехмандатный (№ 1)), всего"</f>
        <v>Избирательный округ (Удомельский четырехмандатный (№ 1)), всего</v>
      </c>
      <c r="P7" s="7" t="str">
        <f>"Власов Александр Петрович"</f>
        <v>Власов Александр Петрович</v>
      </c>
      <c r="Q7" s="7" t="str">
        <f>"Выставкина Лидия Васильевна"</f>
        <v>Выставкина Лидия Васильевна</v>
      </c>
      <c r="R7" s="7" t="str">
        <f>"Глушаница Анатолий Васильевич"</f>
        <v>Глушаница Анатолий Васильевич</v>
      </c>
      <c r="S7" s="7" t="str">
        <f>"Иванов Александр Евгеньевич"</f>
        <v>Иванов Александр Евгеньевич</v>
      </c>
      <c r="T7" s="7" t="str">
        <f>"Лебедев Олег Вадимович"</f>
        <v>Лебедев Олег Вадимович</v>
      </c>
      <c r="U7" s="7" t="str">
        <f>"Летунов Виталий Александрович"</f>
        <v>Летунов Виталий Александрович</v>
      </c>
      <c r="V7" s="7" t="str">
        <f>"Лосев Василий Васильевич"</f>
        <v>Лосев Василий Васильевич</v>
      </c>
      <c r="W7" s="7" t="str">
        <f>"Макарычев Павел Александрович"</f>
        <v>Макарычев Павел Александрович</v>
      </c>
      <c r="X7" s="7" t="str">
        <f>"Москалев Виталий Витальевич"</f>
        <v>Москалев Виталий Витальевич</v>
      </c>
      <c r="Y7" s="7" t="str">
        <f>"Орлов Юрий Анатольевич"</f>
        <v>Орлов Юрий Анатольевич</v>
      </c>
      <c r="Z7" s="7" t="str">
        <f>"Подушков Дмитрий Леонидович"</f>
        <v>Подушков Дмитрий Леонидович</v>
      </c>
      <c r="AA7" s="7" t="str">
        <f>"Чучина Татьяна Васильевна"</f>
        <v>Чучина Татьяна Васильевна</v>
      </c>
      <c r="AB7" s="7" t="str">
        <f>"Избирательный округ (Удомельский четырехмандатный (№ 2)), всего"</f>
        <v>Избирательный округ (Удомельский четырехмандатный (№ 2)), всего</v>
      </c>
      <c r="AC7" s="7" t="str">
        <f>"Бойко Сергей Сергеевич"</f>
        <v>Бойко Сергей Сергеевич</v>
      </c>
      <c r="AD7" s="7" t="str">
        <f>"Бойков Олег Михайлович"</f>
        <v>Бойков Олег Михайлович</v>
      </c>
      <c r="AE7" s="7" t="str">
        <f>"Верещаго Елена Евгеньевна"</f>
        <v>Верещаго Елена Евгеньевна</v>
      </c>
      <c r="AF7" s="7" t="str">
        <f>"Главацкий Николай Михайлович"</f>
        <v>Главацкий Николай Михайлович</v>
      </c>
      <c r="AG7" s="7" t="str">
        <f>"Колчев Олег Александрович"</f>
        <v>Колчев Олег Александрович</v>
      </c>
      <c r="AH7" s="7" t="str">
        <f>"Константинов Леонид Николаевич"</f>
        <v>Константинов Леонид Николаевич</v>
      </c>
      <c r="AI7" s="7" t="str">
        <f>"Королёва Ольга Николаевна"</f>
        <v>Королёва Ольга Николаевна</v>
      </c>
      <c r="AJ7" s="7" t="str">
        <f>"Ларионов Дмитрий Викторович"</f>
        <v>Ларионов Дмитрий Викторович</v>
      </c>
      <c r="AK7" s="7" t="str">
        <f>"Платов Евгений Геннадьевич"</f>
        <v>Платов Евгений Геннадьевич</v>
      </c>
      <c r="AL7" s="7" t="str">
        <f>"Порозова Галина Владимировна"</f>
        <v>Порозова Галина Владимировна</v>
      </c>
      <c r="AM7" s="7" t="str">
        <f>"Пряничников Глеб Александрович"</f>
        <v>Пряничников Глеб Александрович</v>
      </c>
      <c r="AN7" s="7" t="str">
        <f>"Светлов Вячеслав Сергеевич"</f>
        <v>Светлов Вячеслав Сергеевич</v>
      </c>
      <c r="AO7" s="7" t="str">
        <f>"Татаев Исламутдин Умарович"</f>
        <v>Татаев Исламутдин Умарович</v>
      </c>
      <c r="AP7" s="7" t="str">
        <f>"Цицилина Татьяна Александровна"</f>
        <v>Цицилина Татьяна Александровна</v>
      </c>
      <c r="AQ7" s="7" t="str">
        <f>"Избирательный округ (Удомельский четырехмандатный (№ 3)), всего"</f>
        <v>Избирательный округ (Удомельский четырехмандатный (№ 3)), всего</v>
      </c>
      <c r="AR7" s="7" t="str">
        <f>"Багдасарян Надежда Алексеевна"</f>
        <v>Багдасарян Надежда Алексеевна</v>
      </c>
      <c r="AS7" s="7" t="str">
        <f>"Виноградов Михаил Александрович"</f>
        <v>Виноградов Михаил Александрович</v>
      </c>
      <c r="AT7" s="7" t="str">
        <f>"Гарай Антон Александрович"</f>
        <v>Гарай Антон Александрович</v>
      </c>
      <c r="AU7" s="7" t="str">
        <f>"Давыдов Александр Александрович"</f>
        <v>Давыдов Александр Александрович</v>
      </c>
      <c r="AV7" s="7" t="str">
        <f>"Данилкин Андрей Юрьевич"</f>
        <v>Данилкин Андрей Юрьевич</v>
      </c>
      <c r="AW7" s="7" t="str">
        <f>"Денисов Андрей Борисович"</f>
        <v>Денисов Андрей Борисович</v>
      </c>
      <c r="AX7" s="7" t="str">
        <f>"Кантор Павел Александрович"</f>
        <v>Кантор Павел Александрович</v>
      </c>
      <c r="AY7" s="7" t="str">
        <f>"Манжелей Светлана Сергеевна"</f>
        <v>Манжелей Светлана Сергеевна</v>
      </c>
      <c r="AZ7" s="7" t="str">
        <f>"Савельев Андрей Константинович"</f>
        <v>Савельев Андрей Константинович</v>
      </c>
      <c r="BA7" s="7" t="str">
        <f>"Серяков Алексей Викторович"</f>
        <v>Серяков Алексей Викторович</v>
      </c>
      <c r="BB7" s="7" t="str">
        <f>"Темников Николай Михайлович"</f>
        <v>Темников Николай Михайлович</v>
      </c>
      <c r="BC7" s="7" t="str">
        <f>"Чуркин Александр Владимирович"</f>
        <v>Чуркин Александр Владимирович</v>
      </c>
      <c r="BD7" s="7" t="str">
        <f>"Избирательный округ (Удомельский четырехмандатный (№ 4)), всего"</f>
        <v>Избирательный округ (Удомельский четырехмандатный (№ 4)), всего</v>
      </c>
      <c r="BE7" s="7" t="str">
        <f>"Волкова Лидия Сергеевна"</f>
        <v>Волкова Лидия Сергеевна</v>
      </c>
      <c r="BF7" s="7" t="str">
        <f>"Дануколов Александр Николаевич"</f>
        <v>Дануколов Александр Николаевич</v>
      </c>
      <c r="BG7" s="7" t="str">
        <f>"Иванов Николай Васильевич"</f>
        <v>Иванов Николай Васильевич</v>
      </c>
      <c r="BH7" s="7" t="str">
        <f>"Игнатьев Владимир Ипатович"</f>
        <v>Игнатьев Владимир Ипатович</v>
      </c>
      <c r="BI7" s="7" t="str">
        <f>"Косицкий Тимофей Анатольевич"</f>
        <v>Косицкий Тимофей Анатольевич</v>
      </c>
      <c r="BJ7" s="7" t="str">
        <f>"Коцарев Михаил Николаевич"</f>
        <v>Коцарев Михаил Николаевич</v>
      </c>
      <c r="BK7" s="7" t="str">
        <f>"Орлов Денис Николаевич"</f>
        <v>Орлов Денис Николаевич</v>
      </c>
      <c r="BL7" s="7" t="str">
        <f>"Пажетных Константин Александрович"</f>
        <v>Пажетных Константин Александрович</v>
      </c>
      <c r="BM7" s="7" t="str">
        <f>"Избирательный округ (Удомельский четырехмандатный (№ 5)), всего"</f>
        <v>Избирательный округ (Удомельский четырехмандатный (№ 5)), всего</v>
      </c>
      <c r="BN7" s="7" t="str">
        <f>"Белоусов Сергей Николаевич"</f>
        <v>Белоусов Сергей Николаевич</v>
      </c>
      <c r="BO7" s="7" t="str">
        <f>"Веселов Евгений Евгеньевич"</f>
        <v>Веселов Евгений Евгеньевич</v>
      </c>
      <c r="BP7" s="7" t="str">
        <f>"Воробьёв Анатолий Васильевич"</f>
        <v>Воробьёв Анатолий Васильевич</v>
      </c>
      <c r="BQ7" s="7" t="str">
        <f>"Журавлева Алевтина Васильевна"</f>
        <v>Журавлева Алевтина Васильевна</v>
      </c>
      <c r="BR7" s="7" t="str">
        <f>"Игнатенков Николай Васильевич"</f>
        <v>Игнатенков Николай Васильевич</v>
      </c>
      <c r="BS7" s="7" t="str">
        <f>"Комеренко Павел Андреевич"</f>
        <v>Комеренко Павел Андреевич</v>
      </c>
      <c r="BT7" s="7" t="str">
        <f>"Мудрый Станислав Алексеевич"</f>
        <v>Мудрый Станислав Алексеевич</v>
      </c>
      <c r="BU7" s="7" t="str">
        <f>"Поленок Виктор Федорович"</f>
        <v>Поленок Виктор Федорович</v>
      </c>
      <c r="BV7" s="7" t="str">
        <f>"Соловьев Алексей Анатольевич"</f>
        <v>Соловьев Алексей Анатольевич</v>
      </c>
      <c r="BW7" s="7" t="str">
        <f>"Шмелева Ольга Анатольевна"</f>
        <v>Шмелева Ольга Анатольевна</v>
      </c>
      <c r="BX7" s="7" t="str">
        <f>"Избирательный округ (Удомельский четырехмандатный (№ 6)), всего"</f>
        <v>Избирательный округ (Удомельский четырехмандатный (№ 6)), всего</v>
      </c>
      <c r="BY7" s="7" t="str">
        <f>"Байков Виктор Григорьевич"</f>
        <v>Байков Виктор Григорьевич</v>
      </c>
      <c r="BZ7" s="7" t="str">
        <f>"Бондарева Татьяна Александровна"</f>
        <v>Бондарева Татьяна Александровна</v>
      </c>
      <c r="CA7" s="7" t="str">
        <f>"Галькевич Тамара Александровна"</f>
        <v>Галькевич Тамара Александровна</v>
      </c>
      <c r="CB7" s="7" t="str">
        <f>"Егоров Владимир Александрович"</f>
        <v>Егоров Владимир Александрович</v>
      </c>
      <c r="CC7" s="7" t="str">
        <f>"Изукин Кирилл Валерьевич"</f>
        <v>Изукин Кирилл Валерьевич</v>
      </c>
      <c r="CD7" s="7" t="str">
        <f>"Кулик Павел Анатольевич"</f>
        <v>Кулик Павел Анатольевич</v>
      </c>
      <c r="CE7" s="7" t="str">
        <f>"Митрофанова Лидия Тимофеевна"</f>
        <v>Митрофанова Лидия Тимофеевна</v>
      </c>
      <c r="CF7" s="7" t="str">
        <f>"Петрова Любовь Александровна"</f>
        <v>Петрова Любовь Александровна</v>
      </c>
      <c r="CG7" s="7" t="str">
        <f>"Пивоварова Вера Валериевна"</f>
        <v>Пивоварова Вера Валериевна</v>
      </c>
      <c r="CH7" s="7" t="str">
        <f>"Рихтер Рем Аркадиевич"</f>
        <v>Рихтер Рем Аркадиевич</v>
      </c>
      <c r="CI7" s="7" t="str">
        <f>"Соловьев Алексей Егорович"</f>
        <v>Соловьев Алексей Егорович</v>
      </c>
      <c r="CJ7" s="7" t="str">
        <f>"Сорокин Александр Анатольевич"</f>
        <v>Сорокин Александр Анатольевич</v>
      </c>
      <c r="CK7" s="7" t="str">
        <f>"Избирательный округ (Удомельский четырехмандатный (№ 7)), всего"</f>
        <v>Избирательный округ (Удомельский четырехмандатный (№ 7)), всего</v>
      </c>
    </row>
    <row r="8" spans="1:90">
      <c r="A8" s="9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  <c r="AR8" s="6">
        <v>44</v>
      </c>
      <c r="AS8" s="6">
        <v>45</v>
      </c>
      <c r="AT8" s="6">
        <v>46</v>
      </c>
      <c r="AU8" s="6">
        <v>47</v>
      </c>
      <c r="AV8" s="6">
        <v>48</v>
      </c>
      <c r="AW8" s="6">
        <v>49</v>
      </c>
      <c r="AX8" s="6">
        <v>50</v>
      </c>
      <c r="AY8" s="6">
        <v>51</v>
      </c>
      <c r="AZ8" s="6">
        <v>52</v>
      </c>
      <c r="BA8" s="6">
        <v>53</v>
      </c>
      <c r="BB8" s="6">
        <v>54</v>
      </c>
      <c r="BC8" s="6">
        <v>55</v>
      </c>
      <c r="BD8" s="6">
        <v>56</v>
      </c>
      <c r="BE8" s="6">
        <v>57</v>
      </c>
      <c r="BF8" s="6">
        <v>58</v>
      </c>
      <c r="BG8" s="6">
        <v>59</v>
      </c>
      <c r="BH8" s="6">
        <v>60</v>
      </c>
      <c r="BI8" s="6">
        <v>61</v>
      </c>
      <c r="BJ8" s="6">
        <v>62</v>
      </c>
      <c r="BK8" s="6">
        <v>63</v>
      </c>
      <c r="BL8" s="6">
        <v>64</v>
      </c>
      <c r="BM8" s="6">
        <v>65</v>
      </c>
      <c r="BN8" s="6">
        <v>66</v>
      </c>
      <c r="BO8" s="6">
        <v>67</v>
      </c>
      <c r="BP8" s="6">
        <v>68</v>
      </c>
      <c r="BQ8" s="6">
        <v>69</v>
      </c>
      <c r="BR8" s="6">
        <v>70</v>
      </c>
      <c r="BS8" s="6">
        <v>71</v>
      </c>
      <c r="BT8" s="6">
        <v>72</v>
      </c>
      <c r="BU8" s="6">
        <v>73</v>
      </c>
      <c r="BV8" s="6">
        <v>74</v>
      </c>
      <c r="BW8" s="6">
        <v>75</v>
      </c>
      <c r="BX8" s="6">
        <v>76</v>
      </c>
      <c r="BY8" s="6">
        <v>77</v>
      </c>
      <c r="BZ8" s="6">
        <v>78</v>
      </c>
      <c r="CA8" s="6">
        <v>79</v>
      </c>
      <c r="CB8" s="6">
        <v>80</v>
      </c>
      <c r="CC8" s="6">
        <v>81</v>
      </c>
      <c r="CD8" s="6">
        <v>82</v>
      </c>
      <c r="CE8" s="6">
        <v>83</v>
      </c>
      <c r="CF8" s="6">
        <v>84</v>
      </c>
      <c r="CG8" s="6">
        <v>85</v>
      </c>
      <c r="CH8" s="6">
        <v>86</v>
      </c>
      <c r="CI8" s="6">
        <v>87</v>
      </c>
      <c r="CJ8" s="6">
        <v>88</v>
      </c>
      <c r="CK8" s="6">
        <v>89</v>
      </c>
      <c r="CL8" s="4"/>
    </row>
    <row r="9" spans="1:90" ht="45" customHeight="1">
      <c r="A9" s="10" t="s">
        <v>6</v>
      </c>
      <c r="B9" s="11" t="s">
        <v>7</v>
      </c>
      <c r="C9" s="12">
        <v>10</v>
      </c>
      <c r="D9" s="13">
        <v>1310050</v>
      </c>
      <c r="E9" s="13">
        <v>3500</v>
      </c>
      <c r="F9" s="13">
        <v>31230</v>
      </c>
      <c r="G9" s="13">
        <v>100</v>
      </c>
      <c r="H9" s="13">
        <v>18166</v>
      </c>
      <c r="I9" s="13">
        <v>31230</v>
      </c>
      <c r="J9" s="13">
        <v>20300</v>
      </c>
      <c r="K9" s="13">
        <v>3500</v>
      </c>
      <c r="L9" s="13">
        <v>31230</v>
      </c>
      <c r="M9" s="13">
        <v>41230</v>
      </c>
      <c r="N9" s="13">
        <v>3500</v>
      </c>
      <c r="O9" s="13">
        <v>183986</v>
      </c>
      <c r="P9" s="13">
        <v>100</v>
      </c>
      <c r="Q9" s="13">
        <v>31230</v>
      </c>
      <c r="R9" s="13">
        <v>4100</v>
      </c>
      <c r="S9" s="13">
        <v>22400</v>
      </c>
      <c r="T9" s="13">
        <v>31230</v>
      </c>
      <c r="U9" s="13">
        <v>0</v>
      </c>
      <c r="V9" s="13">
        <v>600</v>
      </c>
      <c r="W9" s="13">
        <v>31230</v>
      </c>
      <c r="X9" s="13">
        <v>31230</v>
      </c>
      <c r="Y9" s="13">
        <v>300</v>
      </c>
      <c r="Z9" s="13">
        <v>14200</v>
      </c>
      <c r="AA9" s="13">
        <v>4100</v>
      </c>
      <c r="AB9" s="13">
        <v>170720</v>
      </c>
      <c r="AC9" s="13">
        <v>100</v>
      </c>
      <c r="AD9" s="13">
        <v>31230</v>
      </c>
      <c r="AE9" s="13">
        <v>18184</v>
      </c>
      <c r="AF9" s="13">
        <v>0</v>
      </c>
      <c r="AG9" s="13">
        <v>31230</v>
      </c>
      <c r="AH9" s="13">
        <v>3500</v>
      </c>
      <c r="AI9" s="13">
        <v>0</v>
      </c>
      <c r="AJ9" s="13">
        <v>13000</v>
      </c>
      <c r="AK9" s="13">
        <v>31230</v>
      </c>
      <c r="AL9" s="13">
        <v>0</v>
      </c>
      <c r="AM9" s="13">
        <v>31230</v>
      </c>
      <c r="AN9" s="13">
        <v>3500</v>
      </c>
      <c r="AO9" s="13">
        <v>30000</v>
      </c>
      <c r="AP9" s="13">
        <v>300</v>
      </c>
      <c r="AQ9" s="13">
        <v>193504</v>
      </c>
      <c r="AR9" s="13">
        <v>200</v>
      </c>
      <c r="AS9" s="13">
        <v>4100</v>
      </c>
      <c r="AT9" s="13">
        <v>31230</v>
      </c>
      <c r="AU9" s="13">
        <v>31230</v>
      </c>
      <c r="AV9" s="13">
        <v>31230</v>
      </c>
      <c r="AW9" s="13">
        <v>0</v>
      </c>
      <c r="AX9" s="13">
        <v>0</v>
      </c>
      <c r="AY9" s="13">
        <v>600</v>
      </c>
      <c r="AZ9" s="13">
        <v>46598</v>
      </c>
      <c r="BA9" s="13">
        <v>31230</v>
      </c>
      <c r="BB9" s="13">
        <v>0</v>
      </c>
      <c r="BC9" s="13">
        <v>4100</v>
      </c>
      <c r="BD9" s="13">
        <v>180518</v>
      </c>
      <c r="BE9" s="13">
        <v>21600</v>
      </c>
      <c r="BF9" s="13">
        <v>11100</v>
      </c>
      <c r="BG9" s="13">
        <v>81230</v>
      </c>
      <c r="BH9" s="13">
        <v>4100</v>
      </c>
      <c r="BI9" s="13">
        <v>31230</v>
      </c>
      <c r="BJ9" s="13">
        <v>31230</v>
      </c>
      <c r="BK9" s="13">
        <v>100</v>
      </c>
      <c r="BL9" s="13">
        <v>31230</v>
      </c>
      <c r="BM9" s="13">
        <v>211820</v>
      </c>
      <c r="BN9" s="13">
        <v>14012</v>
      </c>
      <c r="BO9" s="13">
        <v>31230</v>
      </c>
      <c r="BP9" s="13">
        <v>31230</v>
      </c>
      <c r="BQ9" s="13">
        <v>31230</v>
      </c>
      <c r="BR9" s="13">
        <v>20200</v>
      </c>
      <c r="BS9" s="13">
        <v>4100</v>
      </c>
      <c r="BT9" s="13">
        <v>4100</v>
      </c>
      <c r="BU9" s="13">
        <v>31230</v>
      </c>
      <c r="BV9" s="13">
        <v>150</v>
      </c>
      <c r="BW9" s="13">
        <v>4100</v>
      </c>
      <c r="BX9" s="13">
        <v>171582</v>
      </c>
      <c r="BY9" s="13">
        <v>31230</v>
      </c>
      <c r="BZ9" s="13">
        <v>1000</v>
      </c>
      <c r="CA9" s="13">
        <v>600</v>
      </c>
      <c r="CB9" s="13">
        <v>683</v>
      </c>
      <c r="CC9" s="13">
        <v>31230</v>
      </c>
      <c r="CD9" s="13">
        <v>50</v>
      </c>
      <c r="CE9" s="13">
        <v>4100</v>
      </c>
      <c r="CF9" s="13">
        <v>4100</v>
      </c>
      <c r="CG9" s="13">
        <v>200</v>
      </c>
      <c r="CH9" s="13">
        <v>92897</v>
      </c>
      <c r="CI9" s="13">
        <v>600</v>
      </c>
      <c r="CJ9" s="13">
        <v>31230</v>
      </c>
      <c r="CK9" s="13">
        <v>197920</v>
      </c>
      <c r="CL9" s="8"/>
    </row>
    <row r="10" spans="1:90" ht="75" customHeight="1">
      <c r="A10" s="10" t="s">
        <v>8</v>
      </c>
      <c r="B10" s="11" t="s">
        <v>9</v>
      </c>
      <c r="C10" s="12">
        <v>20</v>
      </c>
      <c r="D10" s="13">
        <v>1310050</v>
      </c>
      <c r="E10" s="13">
        <v>3500</v>
      </c>
      <c r="F10" s="13">
        <v>31230</v>
      </c>
      <c r="G10" s="13">
        <v>100</v>
      </c>
      <c r="H10" s="13">
        <v>18166</v>
      </c>
      <c r="I10" s="13">
        <v>31230</v>
      </c>
      <c r="J10" s="13">
        <v>20300</v>
      </c>
      <c r="K10" s="13">
        <v>3500</v>
      </c>
      <c r="L10" s="13">
        <v>31230</v>
      </c>
      <c r="M10" s="13">
        <v>41230</v>
      </c>
      <c r="N10" s="13">
        <v>3500</v>
      </c>
      <c r="O10" s="13">
        <v>183986</v>
      </c>
      <c r="P10" s="13">
        <v>100</v>
      </c>
      <c r="Q10" s="13">
        <v>31230</v>
      </c>
      <c r="R10" s="13">
        <v>4100</v>
      </c>
      <c r="S10" s="13">
        <v>22400</v>
      </c>
      <c r="T10" s="13">
        <v>31230</v>
      </c>
      <c r="U10" s="13">
        <v>0</v>
      </c>
      <c r="V10" s="13">
        <v>600</v>
      </c>
      <c r="W10" s="13">
        <v>31230</v>
      </c>
      <c r="X10" s="13">
        <v>31230</v>
      </c>
      <c r="Y10" s="13">
        <v>300</v>
      </c>
      <c r="Z10" s="13">
        <v>14200</v>
      </c>
      <c r="AA10" s="13">
        <v>4100</v>
      </c>
      <c r="AB10" s="13">
        <v>170720</v>
      </c>
      <c r="AC10" s="13">
        <v>100</v>
      </c>
      <c r="AD10" s="13">
        <v>31230</v>
      </c>
      <c r="AE10" s="13">
        <v>18184</v>
      </c>
      <c r="AF10" s="13">
        <v>0</v>
      </c>
      <c r="AG10" s="13">
        <v>31230</v>
      </c>
      <c r="AH10" s="13">
        <v>3500</v>
      </c>
      <c r="AI10" s="13">
        <v>0</v>
      </c>
      <c r="AJ10" s="13">
        <v>13000</v>
      </c>
      <c r="AK10" s="13">
        <v>31230</v>
      </c>
      <c r="AL10" s="13">
        <v>0</v>
      </c>
      <c r="AM10" s="13">
        <v>31230</v>
      </c>
      <c r="AN10" s="13">
        <v>3500</v>
      </c>
      <c r="AO10" s="13">
        <v>30000</v>
      </c>
      <c r="AP10" s="13">
        <v>300</v>
      </c>
      <c r="AQ10" s="13">
        <v>193504</v>
      </c>
      <c r="AR10" s="13">
        <v>200</v>
      </c>
      <c r="AS10" s="13">
        <v>4100</v>
      </c>
      <c r="AT10" s="13">
        <v>31230</v>
      </c>
      <c r="AU10" s="13">
        <v>31230</v>
      </c>
      <c r="AV10" s="13">
        <v>31230</v>
      </c>
      <c r="AW10" s="13">
        <v>0</v>
      </c>
      <c r="AX10" s="13">
        <v>0</v>
      </c>
      <c r="AY10" s="13">
        <v>600</v>
      </c>
      <c r="AZ10" s="13">
        <v>46598</v>
      </c>
      <c r="BA10" s="13">
        <v>31230</v>
      </c>
      <c r="BB10" s="13">
        <v>0</v>
      </c>
      <c r="BC10" s="13">
        <v>4100</v>
      </c>
      <c r="BD10" s="13">
        <v>180518</v>
      </c>
      <c r="BE10" s="13">
        <v>21600</v>
      </c>
      <c r="BF10" s="13">
        <v>11100</v>
      </c>
      <c r="BG10" s="13">
        <v>81230</v>
      </c>
      <c r="BH10" s="13">
        <v>4100</v>
      </c>
      <c r="BI10" s="13">
        <v>31230</v>
      </c>
      <c r="BJ10" s="13">
        <v>31230</v>
      </c>
      <c r="BK10" s="13">
        <v>100</v>
      </c>
      <c r="BL10" s="13">
        <v>31230</v>
      </c>
      <c r="BM10" s="13">
        <v>211820</v>
      </c>
      <c r="BN10" s="13">
        <v>14012</v>
      </c>
      <c r="BO10" s="13">
        <v>31230</v>
      </c>
      <c r="BP10" s="13">
        <v>31230</v>
      </c>
      <c r="BQ10" s="13">
        <v>31230</v>
      </c>
      <c r="BR10" s="13">
        <v>20200</v>
      </c>
      <c r="BS10" s="13">
        <v>4100</v>
      </c>
      <c r="BT10" s="13">
        <v>4100</v>
      </c>
      <c r="BU10" s="13">
        <v>31230</v>
      </c>
      <c r="BV10" s="13">
        <v>150</v>
      </c>
      <c r="BW10" s="13">
        <v>4100</v>
      </c>
      <c r="BX10" s="13">
        <v>171582</v>
      </c>
      <c r="BY10" s="13">
        <v>31230</v>
      </c>
      <c r="BZ10" s="13">
        <v>1000</v>
      </c>
      <c r="CA10" s="13">
        <v>600</v>
      </c>
      <c r="CB10" s="13">
        <v>683</v>
      </c>
      <c r="CC10" s="13">
        <v>31230</v>
      </c>
      <c r="CD10" s="13">
        <v>50</v>
      </c>
      <c r="CE10" s="13">
        <v>4100</v>
      </c>
      <c r="CF10" s="13">
        <v>4100</v>
      </c>
      <c r="CG10" s="13">
        <v>200</v>
      </c>
      <c r="CH10" s="13">
        <v>92897</v>
      </c>
      <c r="CI10" s="13">
        <v>600</v>
      </c>
      <c r="CJ10" s="13">
        <v>31230</v>
      </c>
      <c r="CK10" s="13">
        <v>197920</v>
      </c>
      <c r="CL10" s="4"/>
    </row>
    <row r="11" spans="1:90" ht="60" customHeight="1">
      <c r="A11" s="10" t="s">
        <v>10</v>
      </c>
      <c r="B11" s="11" t="s">
        <v>11</v>
      </c>
      <c r="C11" s="12">
        <v>30</v>
      </c>
      <c r="D11" s="13">
        <v>1208250</v>
      </c>
      <c r="E11" s="13">
        <v>0</v>
      </c>
      <c r="F11" s="13">
        <v>31230</v>
      </c>
      <c r="G11" s="13">
        <v>100</v>
      </c>
      <c r="H11" s="13">
        <v>18166</v>
      </c>
      <c r="I11" s="13">
        <v>31230</v>
      </c>
      <c r="J11" s="13">
        <v>20300</v>
      </c>
      <c r="K11" s="13">
        <v>0</v>
      </c>
      <c r="L11" s="13">
        <v>31230</v>
      </c>
      <c r="M11" s="13">
        <v>41230</v>
      </c>
      <c r="N11" s="13">
        <v>0</v>
      </c>
      <c r="O11" s="13">
        <v>173486</v>
      </c>
      <c r="P11" s="13">
        <v>100</v>
      </c>
      <c r="Q11" s="13">
        <v>31230</v>
      </c>
      <c r="R11" s="13">
        <v>0</v>
      </c>
      <c r="S11" s="13">
        <v>22400</v>
      </c>
      <c r="T11" s="13">
        <v>31230</v>
      </c>
      <c r="U11" s="13">
        <v>0</v>
      </c>
      <c r="V11" s="13">
        <v>0</v>
      </c>
      <c r="W11" s="13">
        <v>31230</v>
      </c>
      <c r="X11" s="13">
        <v>31230</v>
      </c>
      <c r="Y11" s="13">
        <v>300</v>
      </c>
      <c r="Z11" s="13">
        <v>3600</v>
      </c>
      <c r="AA11" s="13">
        <v>0</v>
      </c>
      <c r="AB11" s="13">
        <v>151320</v>
      </c>
      <c r="AC11" s="13">
        <v>100</v>
      </c>
      <c r="AD11" s="13">
        <v>31230</v>
      </c>
      <c r="AE11" s="13">
        <v>18184</v>
      </c>
      <c r="AF11" s="13">
        <v>0</v>
      </c>
      <c r="AG11" s="13">
        <v>31230</v>
      </c>
      <c r="AH11" s="13">
        <v>0</v>
      </c>
      <c r="AI11" s="13">
        <v>0</v>
      </c>
      <c r="AJ11" s="13">
        <v>13000</v>
      </c>
      <c r="AK11" s="13">
        <v>31230</v>
      </c>
      <c r="AL11" s="13">
        <v>0</v>
      </c>
      <c r="AM11" s="13">
        <v>31230</v>
      </c>
      <c r="AN11" s="13">
        <v>0</v>
      </c>
      <c r="AO11" s="13">
        <v>30000</v>
      </c>
      <c r="AP11" s="13">
        <v>300</v>
      </c>
      <c r="AQ11" s="13">
        <v>186504</v>
      </c>
      <c r="AR11" s="13">
        <v>200</v>
      </c>
      <c r="AS11" s="13">
        <v>0</v>
      </c>
      <c r="AT11" s="13">
        <v>31230</v>
      </c>
      <c r="AU11" s="13">
        <v>31230</v>
      </c>
      <c r="AV11" s="13">
        <v>31230</v>
      </c>
      <c r="AW11" s="13">
        <v>0</v>
      </c>
      <c r="AX11" s="13">
        <v>0</v>
      </c>
      <c r="AY11" s="13">
        <v>0</v>
      </c>
      <c r="AZ11" s="13">
        <v>46598</v>
      </c>
      <c r="BA11" s="13">
        <v>31230</v>
      </c>
      <c r="BB11" s="13">
        <v>0</v>
      </c>
      <c r="BC11" s="13">
        <v>0</v>
      </c>
      <c r="BD11" s="13">
        <v>171718</v>
      </c>
      <c r="BE11" s="13">
        <v>0</v>
      </c>
      <c r="BF11" s="13">
        <v>2400</v>
      </c>
      <c r="BG11" s="13">
        <v>81230</v>
      </c>
      <c r="BH11" s="13">
        <v>0</v>
      </c>
      <c r="BI11" s="13">
        <v>31230</v>
      </c>
      <c r="BJ11" s="13">
        <v>31230</v>
      </c>
      <c r="BK11" s="13">
        <v>100</v>
      </c>
      <c r="BL11" s="13">
        <v>31230</v>
      </c>
      <c r="BM11" s="13">
        <v>177420</v>
      </c>
      <c r="BN11" s="13">
        <v>14012</v>
      </c>
      <c r="BO11" s="13">
        <v>31230</v>
      </c>
      <c r="BP11" s="13">
        <v>31230</v>
      </c>
      <c r="BQ11" s="13">
        <v>31230</v>
      </c>
      <c r="BR11" s="13">
        <v>20200</v>
      </c>
      <c r="BS11" s="13">
        <v>0</v>
      </c>
      <c r="BT11" s="13">
        <v>0</v>
      </c>
      <c r="BU11" s="13">
        <v>31230</v>
      </c>
      <c r="BV11" s="13">
        <v>150</v>
      </c>
      <c r="BW11" s="13">
        <v>0</v>
      </c>
      <c r="BX11" s="13">
        <v>159282</v>
      </c>
      <c r="BY11" s="13">
        <v>31230</v>
      </c>
      <c r="BZ11" s="13">
        <v>1000</v>
      </c>
      <c r="CA11" s="13">
        <v>0</v>
      </c>
      <c r="CB11" s="13">
        <v>683</v>
      </c>
      <c r="CC11" s="13">
        <v>31230</v>
      </c>
      <c r="CD11" s="13">
        <v>50</v>
      </c>
      <c r="CE11" s="13">
        <v>0</v>
      </c>
      <c r="CF11" s="13">
        <v>0</v>
      </c>
      <c r="CG11" s="13">
        <v>200</v>
      </c>
      <c r="CH11" s="13">
        <v>92897</v>
      </c>
      <c r="CI11" s="13">
        <v>0</v>
      </c>
      <c r="CJ11" s="13">
        <v>31230</v>
      </c>
      <c r="CK11" s="13">
        <v>188520</v>
      </c>
      <c r="CL11" s="4"/>
    </row>
    <row r="12" spans="1:90" ht="105" customHeight="1">
      <c r="A12" s="10" t="s">
        <v>12</v>
      </c>
      <c r="B12" s="11" t="s">
        <v>13</v>
      </c>
      <c r="C12" s="12">
        <v>40</v>
      </c>
      <c r="D12" s="13">
        <v>101800</v>
      </c>
      <c r="E12" s="13">
        <v>3500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3500</v>
      </c>
      <c r="L12" s="13">
        <v>0</v>
      </c>
      <c r="M12" s="13">
        <v>0</v>
      </c>
      <c r="N12" s="13">
        <v>3500</v>
      </c>
      <c r="O12" s="13">
        <v>10500</v>
      </c>
      <c r="P12" s="13">
        <v>0</v>
      </c>
      <c r="Q12" s="13">
        <v>0</v>
      </c>
      <c r="R12" s="13">
        <v>4100</v>
      </c>
      <c r="S12" s="13">
        <v>0</v>
      </c>
      <c r="T12" s="13">
        <v>0</v>
      </c>
      <c r="U12" s="13">
        <v>0</v>
      </c>
      <c r="V12" s="13">
        <v>600</v>
      </c>
      <c r="W12" s="13">
        <v>0</v>
      </c>
      <c r="X12" s="13">
        <v>0</v>
      </c>
      <c r="Y12" s="13">
        <v>0</v>
      </c>
      <c r="Z12" s="13">
        <v>10600</v>
      </c>
      <c r="AA12" s="13">
        <v>4100</v>
      </c>
      <c r="AB12" s="13">
        <v>19400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3500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3500</v>
      </c>
      <c r="AO12" s="13">
        <v>0</v>
      </c>
      <c r="AP12" s="13">
        <v>0</v>
      </c>
      <c r="AQ12" s="13">
        <v>7000</v>
      </c>
      <c r="AR12" s="13">
        <v>0</v>
      </c>
      <c r="AS12" s="13">
        <v>4100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600</v>
      </c>
      <c r="AZ12" s="13">
        <v>0</v>
      </c>
      <c r="BA12" s="13">
        <v>0</v>
      </c>
      <c r="BB12" s="13">
        <v>0</v>
      </c>
      <c r="BC12" s="13">
        <v>4100</v>
      </c>
      <c r="BD12" s="13">
        <v>8800</v>
      </c>
      <c r="BE12" s="13">
        <v>21600</v>
      </c>
      <c r="BF12" s="13">
        <v>8700</v>
      </c>
      <c r="BG12" s="13">
        <v>0</v>
      </c>
      <c r="BH12" s="13">
        <v>4100</v>
      </c>
      <c r="BI12" s="13">
        <v>0</v>
      </c>
      <c r="BJ12" s="13">
        <v>0</v>
      </c>
      <c r="BK12" s="13">
        <v>0</v>
      </c>
      <c r="BL12" s="13">
        <v>0</v>
      </c>
      <c r="BM12" s="13">
        <v>34400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4100</v>
      </c>
      <c r="BT12" s="13">
        <v>4100</v>
      </c>
      <c r="BU12" s="13">
        <v>0</v>
      </c>
      <c r="BV12" s="13">
        <v>0</v>
      </c>
      <c r="BW12" s="13">
        <v>4100</v>
      </c>
      <c r="BX12" s="13">
        <v>12300</v>
      </c>
      <c r="BY12" s="13">
        <v>0</v>
      </c>
      <c r="BZ12" s="13">
        <v>0</v>
      </c>
      <c r="CA12" s="13">
        <v>600</v>
      </c>
      <c r="CB12" s="13">
        <v>0</v>
      </c>
      <c r="CC12" s="13">
        <v>0</v>
      </c>
      <c r="CD12" s="13">
        <v>0</v>
      </c>
      <c r="CE12" s="13">
        <v>4100</v>
      </c>
      <c r="CF12" s="13">
        <v>4100</v>
      </c>
      <c r="CG12" s="13">
        <v>0</v>
      </c>
      <c r="CH12" s="13">
        <v>0</v>
      </c>
      <c r="CI12" s="13">
        <v>600</v>
      </c>
      <c r="CJ12" s="13">
        <v>0</v>
      </c>
      <c r="CK12" s="13">
        <v>9400</v>
      </c>
      <c r="CL12" s="4"/>
    </row>
    <row r="13" spans="1:90" ht="45" customHeight="1">
      <c r="A13" s="10" t="s">
        <v>14</v>
      </c>
      <c r="B13" s="11" t="s">
        <v>15</v>
      </c>
      <c r="C13" s="12">
        <v>50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4"/>
    </row>
    <row r="14" spans="1:90" ht="45" customHeight="1">
      <c r="A14" s="10" t="s">
        <v>16</v>
      </c>
      <c r="B14" s="11" t="s">
        <v>17</v>
      </c>
      <c r="C14" s="12">
        <v>60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4"/>
    </row>
    <row r="15" spans="1:90" ht="105" customHeight="1">
      <c r="A15" s="10" t="s">
        <v>18</v>
      </c>
      <c r="B15" s="11" t="s">
        <v>19</v>
      </c>
      <c r="C15" s="12">
        <v>70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4"/>
    </row>
    <row r="16" spans="1:90" ht="60" customHeight="1">
      <c r="A16" s="10" t="s">
        <v>20</v>
      </c>
      <c r="B16" s="11" t="s">
        <v>21</v>
      </c>
      <c r="C16" s="12">
        <v>80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4"/>
    </row>
    <row r="17" spans="1:90" ht="105" customHeight="1">
      <c r="A17" s="10" t="s">
        <v>22</v>
      </c>
      <c r="B17" s="11" t="s">
        <v>23</v>
      </c>
      <c r="C17" s="12">
        <v>90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4"/>
    </row>
    <row r="18" spans="1:90" ht="30" customHeight="1">
      <c r="A18" s="10" t="s">
        <v>24</v>
      </c>
      <c r="B18" s="11" t="s">
        <v>25</v>
      </c>
      <c r="C18" s="12">
        <v>100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4"/>
    </row>
    <row r="19" spans="1:90" ht="30" customHeight="1">
      <c r="A19" s="10" t="s">
        <v>26</v>
      </c>
      <c r="B19" s="11" t="s">
        <v>27</v>
      </c>
      <c r="C19" s="12">
        <v>110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4"/>
    </row>
    <row r="20" spans="1:90" ht="60" customHeight="1">
      <c r="A20" s="10" t="s">
        <v>28</v>
      </c>
      <c r="B20" s="11" t="s">
        <v>29</v>
      </c>
      <c r="C20" s="12">
        <v>120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4"/>
    </row>
    <row r="21" spans="1:90" ht="30" customHeight="1">
      <c r="A21" s="10" t="s">
        <v>30</v>
      </c>
      <c r="B21" s="11" t="s">
        <v>31</v>
      </c>
      <c r="C21" s="12">
        <v>130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4"/>
    </row>
    <row r="22" spans="1:90" ht="105" customHeight="1">
      <c r="A22" s="10" t="s">
        <v>32</v>
      </c>
      <c r="B22" s="11" t="s">
        <v>33</v>
      </c>
      <c r="C22" s="12">
        <v>140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4"/>
    </row>
    <row r="23" spans="1:90" ht="120" customHeight="1">
      <c r="A23" s="10" t="s">
        <v>34</v>
      </c>
      <c r="B23" s="11" t="s">
        <v>35</v>
      </c>
      <c r="C23" s="12">
        <v>150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4"/>
    </row>
    <row r="24" spans="1:90" ht="135" customHeight="1">
      <c r="A24" s="10" t="s">
        <v>36</v>
      </c>
      <c r="B24" s="11" t="s">
        <v>37</v>
      </c>
      <c r="C24" s="12">
        <v>160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4"/>
    </row>
    <row r="25" spans="1:90" ht="60" customHeight="1">
      <c r="A25" s="10" t="s">
        <v>38</v>
      </c>
      <c r="B25" s="11" t="s">
        <v>39</v>
      </c>
      <c r="C25" s="12">
        <v>170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4"/>
    </row>
    <row r="26" spans="1:90" ht="90" customHeight="1">
      <c r="A26" s="10" t="s">
        <v>40</v>
      </c>
      <c r="B26" s="11" t="s">
        <v>41</v>
      </c>
      <c r="C26" s="12">
        <v>180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4"/>
    </row>
    <row r="27" spans="1:90" ht="30" customHeight="1">
      <c r="A27" s="10" t="s">
        <v>42</v>
      </c>
      <c r="B27" s="11" t="s">
        <v>43</v>
      </c>
      <c r="C27" s="12">
        <v>190</v>
      </c>
      <c r="D27" s="13">
        <v>1270551</v>
      </c>
      <c r="E27" s="13">
        <v>3000</v>
      </c>
      <c r="F27" s="13">
        <v>31218</v>
      </c>
      <c r="G27" s="13">
        <v>90</v>
      </c>
      <c r="H27" s="13">
        <v>14666</v>
      </c>
      <c r="I27" s="13">
        <v>31218</v>
      </c>
      <c r="J27" s="13">
        <v>20255</v>
      </c>
      <c r="K27" s="13">
        <v>3300</v>
      </c>
      <c r="L27" s="13">
        <v>31218</v>
      </c>
      <c r="M27" s="13">
        <v>41218</v>
      </c>
      <c r="N27" s="13">
        <v>2700</v>
      </c>
      <c r="O27" s="13">
        <v>178883</v>
      </c>
      <c r="P27" s="13">
        <v>80</v>
      </c>
      <c r="Q27" s="13">
        <v>31218</v>
      </c>
      <c r="R27" s="13">
        <v>4100</v>
      </c>
      <c r="S27" s="13">
        <v>21666</v>
      </c>
      <c r="T27" s="13">
        <v>31218</v>
      </c>
      <c r="U27" s="13">
        <v>0</v>
      </c>
      <c r="V27" s="13">
        <v>600</v>
      </c>
      <c r="W27" s="13">
        <v>31218</v>
      </c>
      <c r="X27" s="13">
        <v>31218</v>
      </c>
      <c r="Y27" s="13">
        <v>300</v>
      </c>
      <c r="Z27" s="13">
        <v>14200</v>
      </c>
      <c r="AA27" s="13">
        <v>3450</v>
      </c>
      <c r="AB27" s="13">
        <v>169268</v>
      </c>
      <c r="AC27" s="13">
        <v>90</v>
      </c>
      <c r="AD27" s="13">
        <v>31218</v>
      </c>
      <c r="AE27" s="13">
        <v>18184</v>
      </c>
      <c r="AF27" s="13">
        <v>0</v>
      </c>
      <c r="AG27" s="13">
        <v>31218</v>
      </c>
      <c r="AH27" s="13">
        <v>3500</v>
      </c>
      <c r="AI27" s="13">
        <v>0</v>
      </c>
      <c r="AJ27" s="13">
        <v>12079.5</v>
      </c>
      <c r="AK27" s="13">
        <v>31218</v>
      </c>
      <c r="AL27" s="13">
        <v>0</v>
      </c>
      <c r="AM27" s="13">
        <v>31218</v>
      </c>
      <c r="AN27" s="13">
        <v>3500</v>
      </c>
      <c r="AO27" s="13">
        <v>1000</v>
      </c>
      <c r="AP27" s="13">
        <v>300</v>
      </c>
      <c r="AQ27" s="13">
        <v>163525.5</v>
      </c>
      <c r="AR27" s="13">
        <v>137</v>
      </c>
      <c r="AS27" s="13">
        <v>4100</v>
      </c>
      <c r="AT27" s="13">
        <v>31218</v>
      </c>
      <c r="AU27" s="13">
        <v>31218</v>
      </c>
      <c r="AV27" s="13">
        <v>31218</v>
      </c>
      <c r="AW27" s="13">
        <v>0</v>
      </c>
      <c r="AX27" s="13">
        <v>0</v>
      </c>
      <c r="AY27" s="13">
        <v>600</v>
      </c>
      <c r="AZ27" s="13">
        <v>46598</v>
      </c>
      <c r="BA27" s="13">
        <v>31218</v>
      </c>
      <c r="BB27" s="13">
        <v>0</v>
      </c>
      <c r="BC27" s="13">
        <v>4100</v>
      </c>
      <c r="BD27" s="13">
        <v>180407</v>
      </c>
      <c r="BE27" s="13">
        <v>21600</v>
      </c>
      <c r="BF27" s="13">
        <v>11100</v>
      </c>
      <c r="BG27" s="13">
        <v>81218</v>
      </c>
      <c r="BH27" s="13">
        <v>3900</v>
      </c>
      <c r="BI27" s="13">
        <v>31218</v>
      </c>
      <c r="BJ27" s="13">
        <v>31218</v>
      </c>
      <c r="BK27" s="13">
        <v>90</v>
      </c>
      <c r="BL27" s="13">
        <v>31218</v>
      </c>
      <c r="BM27" s="13">
        <v>211562</v>
      </c>
      <c r="BN27" s="13">
        <v>14002.5</v>
      </c>
      <c r="BO27" s="13">
        <v>31218</v>
      </c>
      <c r="BP27" s="13">
        <v>31218</v>
      </c>
      <c r="BQ27" s="13">
        <v>31218</v>
      </c>
      <c r="BR27" s="13">
        <v>20129</v>
      </c>
      <c r="BS27" s="13">
        <v>3600</v>
      </c>
      <c r="BT27" s="13">
        <v>4100</v>
      </c>
      <c r="BU27" s="13">
        <v>31218</v>
      </c>
      <c r="BV27" s="13">
        <v>150</v>
      </c>
      <c r="BW27" s="13">
        <v>3300</v>
      </c>
      <c r="BX27" s="13">
        <v>170153.5</v>
      </c>
      <c r="BY27" s="13">
        <v>31218</v>
      </c>
      <c r="BZ27" s="13">
        <v>50</v>
      </c>
      <c r="CA27" s="13">
        <v>600</v>
      </c>
      <c r="CB27" s="13">
        <v>683</v>
      </c>
      <c r="CC27" s="13">
        <v>31218</v>
      </c>
      <c r="CD27" s="13">
        <v>40</v>
      </c>
      <c r="CE27" s="13">
        <v>4100</v>
      </c>
      <c r="CF27" s="13">
        <v>4100</v>
      </c>
      <c r="CG27" s="13">
        <v>40</v>
      </c>
      <c r="CH27" s="13">
        <v>92885</v>
      </c>
      <c r="CI27" s="13">
        <v>600</v>
      </c>
      <c r="CJ27" s="13">
        <v>31218</v>
      </c>
      <c r="CK27" s="13">
        <v>196752</v>
      </c>
      <c r="CL27" s="4"/>
    </row>
    <row r="28" spans="1:90" ht="45" customHeight="1">
      <c r="A28" s="10" t="s">
        <v>44</v>
      </c>
      <c r="B28" s="11" t="s">
        <v>45</v>
      </c>
      <c r="C28" s="12">
        <v>200</v>
      </c>
      <c r="D28" s="13">
        <v>4902.5</v>
      </c>
      <c r="E28" s="13">
        <v>0</v>
      </c>
      <c r="F28" s="13">
        <v>0</v>
      </c>
      <c r="G28" s="13">
        <v>90</v>
      </c>
      <c r="H28" s="13">
        <v>254</v>
      </c>
      <c r="I28" s="13">
        <v>0</v>
      </c>
      <c r="J28" s="13">
        <v>255</v>
      </c>
      <c r="K28" s="13">
        <v>0</v>
      </c>
      <c r="L28" s="13">
        <v>0</v>
      </c>
      <c r="M28" s="13">
        <v>0</v>
      </c>
      <c r="N28" s="13">
        <v>0</v>
      </c>
      <c r="O28" s="13">
        <v>599</v>
      </c>
      <c r="P28" s="13">
        <v>80</v>
      </c>
      <c r="Q28" s="13">
        <v>0</v>
      </c>
      <c r="R28" s="13">
        <v>0</v>
      </c>
      <c r="S28" s="13">
        <v>254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300</v>
      </c>
      <c r="Z28" s="13">
        <v>0</v>
      </c>
      <c r="AA28" s="13">
        <v>0</v>
      </c>
      <c r="AB28" s="13">
        <v>634</v>
      </c>
      <c r="AC28" s="13">
        <v>90</v>
      </c>
      <c r="AD28" s="13">
        <v>0</v>
      </c>
      <c r="AE28" s="13">
        <v>272</v>
      </c>
      <c r="AF28" s="13">
        <v>0</v>
      </c>
      <c r="AG28" s="13">
        <v>0</v>
      </c>
      <c r="AH28" s="13">
        <v>0</v>
      </c>
      <c r="AI28" s="13">
        <v>0</v>
      </c>
      <c r="AJ28" s="13">
        <v>79.5</v>
      </c>
      <c r="AK28" s="13">
        <v>0</v>
      </c>
      <c r="AL28" s="13">
        <v>0</v>
      </c>
      <c r="AM28" s="13">
        <v>0</v>
      </c>
      <c r="AN28" s="13">
        <v>0</v>
      </c>
      <c r="AO28" s="13">
        <v>1000</v>
      </c>
      <c r="AP28" s="13">
        <v>300</v>
      </c>
      <c r="AQ28" s="13">
        <v>1741.5</v>
      </c>
      <c r="AR28" s="13">
        <v>137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348</v>
      </c>
      <c r="BA28" s="13">
        <v>0</v>
      </c>
      <c r="BB28" s="13">
        <v>0</v>
      </c>
      <c r="BC28" s="13">
        <v>0</v>
      </c>
      <c r="BD28" s="13">
        <v>485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90</v>
      </c>
      <c r="BL28" s="13">
        <v>0</v>
      </c>
      <c r="BM28" s="13">
        <v>90</v>
      </c>
      <c r="BN28" s="13">
        <v>261</v>
      </c>
      <c r="BO28" s="13">
        <v>0</v>
      </c>
      <c r="BP28" s="13">
        <v>0</v>
      </c>
      <c r="BQ28" s="13">
        <v>0</v>
      </c>
      <c r="BR28" s="13">
        <v>129</v>
      </c>
      <c r="BS28" s="13">
        <v>0</v>
      </c>
      <c r="BT28" s="13">
        <v>0</v>
      </c>
      <c r="BU28" s="13">
        <v>0</v>
      </c>
      <c r="BV28" s="13">
        <v>150</v>
      </c>
      <c r="BW28" s="13">
        <v>0</v>
      </c>
      <c r="BX28" s="13">
        <v>540</v>
      </c>
      <c r="BY28" s="13">
        <v>0</v>
      </c>
      <c r="BZ28" s="13">
        <v>50</v>
      </c>
      <c r="CA28" s="13">
        <v>0</v>
      </c>
      <c r="CB28" s="13">
        <v>683</v>
      </c>
      <c r="CC28" s="13">
        <v>0</v>
      </c>
      <c r="CD28" s="13">
        <v>40</v>
      </c>
      <c r="CE28" s="13">
        <v>0</v>
      </c>
      <c r="CF28" s="13">
        <v>0</v>
      </c>
      <c r="CG28" s="13">
        <v>40</v>
      </c>
      <c r="CH28" s="13">
        <v>0</v>
      </c>
      <c r="CI28" s="13">
        <v>0</v>
      </c>
      <c r="CJ28" s="13">
        <v>0</v>
      </c>
      <c r="CK28" s="13">
        <v>813</v>
      </c>
      <c r="CL28" s="4"/>
    </row>
    <row r="29" spans="1:90" ht="60" customHeight="1">
      <c r="A29" s="10" t="s">
        <v>46</v>
      </c>
      <c r="B29" s="11" t="s">
        <v>47</v>
      </c>
      <c r="C29" s="12">
        <v>210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4"/>
    </row>
    <row r="30" spans="1:90" ht="60" customHeight="1">
      <c r="A30" s="10" t="s">
        <v>48</v>
      </c>
      <c r="B30" s="11" t="s">
        <v>49</v>
      </c>
      <c r="C30" s="12">
        <v>220</v>
      </c>
      <c r="D30" s="13">
        <v>113867</v>
      </c>
      <c r="E30" s="13">
        <v>0</v>
      </c>
      <c r="F30" s="13">
        <v>0</v>
      </c>
      <c r="G30" s="13">
        <v>0</v>
      </c>
      <c r="H30" s="13">
        <v>4500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4500</v>
      </c>
      <c r="P30" s="13">
        <v>0</v>
      </c>
      <c r="Q30" s="13">
        <v>0</v>
      </c>
      <c r="R30" s="13">
        <v>0</v>
      </c>
      <c r="S30" s="13">
        <v>4500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4500</v>
      </c>
      <c r="AC30" s="13">
        <v>0</v>
      </c>
      <c r="AD30" s="13">
        <v>0</v>
      </c>
      <c r="AE30" s="13">
        <v>4500</v>
      </c>
      <c r="AF30" s="13">
        <v>0</v>
      </c>
      <c r="AG30" s="13">
        <v>0</v>
      </c>
      <c r="AH30" s="13">
        <v>0</v>
      </c>
      <c r="AI30" s="13">
        <v>0</v>
      </c>
      <c r="AJ30" s="13">
        <v>2700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7200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2400</v>
      </c>
      <c r="BG30" s="13">
        <v>50000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52400</v>
      </c>
      <c r="BN30" s="13">
        <v>3600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3600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41667</v>
      </c>
      <c r="CI30" s="13">
        <v>0</v>
      </c>
      <c r="CJ30" s="13">
        <v>0</v>
      </c>
      <c r="CK30" s="13">
        <v>41667</v>
      </c>
      <c r="CL30" s="4"/>
    </row>
    <row r="31" spans="1:90" ht="75" customHeight="1">
      <c r="A31" s="10" t="s">
        <v>50</v>
      </c>
      <c r="B31" s="11" t="s">
        <v>51</v>
      </c>
      <c r="C31" s="12">
        <v>230</v>
      </c>
      <c r="D31" s="13">
        <v>213050</v>
      </c>
      <c r="E31" s="13">
        <v>3000</v>
      </c>
      <c r="F31" s="13">
        <v>0</v>
      </c>
      <c r="G31" s="13">
        <v>0</v>
      </c>
      <c r="H31" s="13">
        <v>7500</v>
      </c>
      <c r="I31" s="13">
        <v>0</v>
      </c>
      <c r="J31" s="13">
        <v>20000</v>
      </c>
      <c r="K31" s="13">
        <v>3300</v>
      </c>
      <c r="L31" s="13">
        <v>0</v>
      </c>
      <c r="M31" s="13">
        <v>10000</v>
      </c>
      <c r="N31" s="13">
        <v>2700</v>
      </c>
      <c r="O31" s="13">
        <v>46500</v>
      </c>
      <c r="P31" s="13">
        <v>0</v>
      </c>
      <c r="Q31" s="13">
        <v>0</v>
      </c>
      <c r="R31" s="13">
        <v>2700</v>
      </c>
      <c r="S31" s="13">
        <v>7500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13600</v>
      </c>
      <c r="AA31" s="13">
        <v>2850</v>
      </c>
      <c r="AB31" s="13">
        <v>26650</v>
      </c>
      <c r="AC31" s="13">
        <v>0</v>
      </c>
      <c r="AD31" s="13">
        <v>0</v>
      </c>
      <c r="AE31" s="13">
        <v>7500</v>
      </c>
      <c r="AF31" s="13">
        <v>0</v>
      </c>
      <c r="AG31" s="13">
        <v>0</v>
      </c>
      <c r="AH31" s="13">
        <v>3500</v>
      </c>
      <c r="AI31" s="13">
        <v>0</v>
      </c>
      <c r="AJ31" s="13">
        <v>3300</v>
      </c>
      <c r="AK31" s="13">
        <v>0</v>
      </c>
      <c r="AL31" s="13">
        <v>0</v>
      </c>
      <c r="AM31" s="13">
        <v>0</v>
      </c>
      <c r="AN31" s="13">
        <v>3500</v>
      </c>
      <c r="AO31" s="13">
        <v>0</v>
      </c>
      <c r="AP31" s="13">
        <v>0</v>
      </c>
      <c r="AQ31" s="13">
        <v>17800</v>
      </c>
      <c r="AR31" s="13">
        <v>0</v>
      </c>
      <c r="AS31" s="13">
        <v>2500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22500</v>
      </c>
      <c r="BA31" s="13">
        <v>0</v>
      </c>
      <c r="BB31" s="13">
        <v>0</v>
      </c>
      <c r="BC31" s="13">
        <v>3300</v>
      </c>
      <c r="BD31" s="13">
        <v>28300</v>
      </c>
      <c r="BE31" s="13">
        <v>19500</v>
      </c>
      <c r="BF31" s="13">
        <v>8100</v>
      </c>
      <c r="BG31" s="13">
        <v>0</v>
      </c>
      <c r="BH31" s="13">
        <v>3300</v>
      </c>
      <c r="BI31" s="13">
        <v>0</v>
      </c>
      <c r="BJ31" s="13">
        <v>0</v>
      </c>
      <c r="BK31" s="13">
        <v>0</v>
      </c>
      <c r="BL31" s="13">
        <v>0</v>
      </c>
      <c r="BM31" s="13">
        <v>30900</v>
      </c>
      <c r="BN31" s="13">
        <v>7500</v>
      </c>
      <c r="BO31" s="13">
        <v>0</v>
      </c>
      <c r="BP31" s="13">
        <v>0</v>
      </c>
      <c r="BQ31" s="13">
        <v>0</v>
      </c>
      <c r="BR31" s="13">
        <v>20000</v>
      </c>
      <c r="BS31" s="13">
        <v>3000</v>
      </c>
      <c r="BT31" s="13">
        <v>3500</v>
      </c>
      <c r="BU31" s="13">
        <v>0</v>
      </c>
      <c r="BV31" s="13">
        <v>0</v>
      </c>
      <c r="BW31" s="13">
        <v>2700</v>
      </c>
      <c r="BX31" s="13">
        <v>36700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2700</v>
      </c>
      <c r="CF31" s="13">
        <v>3500</v>
      </c>
      <c r="CG31" s="13">
        <v>0</v>
      </c>
      <c r="CH31" s="13">
        <v>20000</v>
      </c>
      <c r="CI31" s="13">
        <v>0</v>
      </c>
      <c r="CJ31" s="13">
        <v>0</v>
      </c>
      <c r="CK31" s="13">
        <v>26200</v>
      </c>
      <c r="CL31" s="4"/>
    </row>
    <row r="32" spans="1:90" ht="75" customHeight="1">
      <c r="A32" s="10" t="s">
        <v>52</v>
      </c>
      <c r="B32" s="11" t="s">
        <v>53</v>
      </c>
      <c r="C32" s="12">
        <v>240</v>
      </c>
      <c r="D32" s="13">
        <v>934431.5</v>
      </c>
      <c r="E32" s="13">
        <v>0</v>
      </c>
      <c r="F32" s="13">
        <v>31218</v>
      </c>
      <c r="G32" s="13">
        <v>0</v>
      </c>
      <c r="H32" s="13">
        <v>2412</v>
      </c>
      <c r="I32" s="13">
        <v>31218</v>
      </c>
      <c r="J32" s="13">
        <v>0</v>
      </c>
      <c r="K32" s="13">
        <v>0</v>
      </c>
      <c r="L32" s="13">
        <v>31218</v>
      </c>
      <c r="M32" s="13">
        <v>31218</v>
      </c>
      <c r="N32" s="13">
        <v>0</v>
      </c>
      <c r="O32" s="13">
        <v>127284</v>
      </c>
      <c r="P32" s="13">
        <v>0</v>
      </c>
      <c r="Q32" s="13">
        <v>31218</v>
      </c>
      <c r="R32" s="13">
        <v>600</v>
      </c>
      <c r="S32" s="13">
        <v>9412</v>
      </c>
      <c r="T32" s="13">
        <v>31218</v>
      </c>
      <c r="U32" s="13">
        <v>0</v>
      </c>
      <c r="V32" s="13">
        <v>600</v>
      </c>
      <c r="W32" s="13">
        <v>31218</v>
      </c>
      <c r="X32" s="13">
        <v>31218</v>
      </c>
      <c r="Y32" s="13">
        <v>0</v>
      </c>
      <c r="Z32" s="13">
        <v>600</v>
      </c>
      <c r="AA32" s="13">
        <v>600</v>
      </c>
      <c r="AB32" s="13">
        <v>136684</v>
      </c>
      <c r="AC32" s="13">
        <v>0</v>
      </c>
      <c r="AD32" s="13">
        <v>31218</v>
      </c>
      <c r="AE32" s="13">
        <v>5912</v>
      </c>
      <c r="AF32" s="13">
        <v>0</v>
      </c>
      <c r="AG32" s="13">
        <v>31218</v>
      </c>
      <c r="AH32" s="13">
        <v>0</v>
      </c>
      <c r="AI32" s="13">
        <v>0</v>
      </c>
      <c r="AJ32" s="13">
        <v>6000</v>
      </c>
      <c r="AK32" s="13">
        <v>31218</v>
      </c>
      <c r="AL32" s="13">
        <v>0</v>
      </c>
      <c r="AM32" s="13">
        <v>31218</v>
      </c>
      <c r="AN32" s="13">
        <v>0</v>
      </c>
      <c r="AO32" s="13">
        <v>0</v>
      </c>
      <c r="AP32" s="13">
        <v>0</v>
      </c>
      <c r="AQ32" s="13">
        <v>136784</v>
      </c>
      <c r="AR32" s="13">
        <v>0</v>
      </c>
      <c r="AS32" s="13">
        <v>600</v>
      </c>
      <c r="AT32" s="13">
        <v>31218</v>
      </c>
      <c r="AU32" s="13">
        <v>31218</v>
      </c>
      <c r="AV32" s="13">
        <v>31218</v>
      </c>
      <c r="AW32" s="13">
        <v>0</v>
      </c>
      <c r="AX32" s="13">
        <v>0</v>
      </c>
      <c r="AY32" s="13">
        <v>600</v>
      </c>
      <c r="AZ32" s="13">
        <v>23750</v>
      </c>
      <c r="BA32" s="13">
        <v>31218</v>
      </c>
      <c r="BB32" s="13">
        <v>0</v>
      </c>
      <c r="BC32" s="13">
        <v>600</v>
      </c>
      <c r="BD32" s="13">
        <v>150422</v>
      </c>
      <c r="BE32" s="13">
        <v>600</v>
      </c>
      <c r="BF32" s="13">
        <v>600</v>
      </c>
      <c r="BG32" s="13">
        <v>31218</v>
      </c>
      <c r="BH32" s="13">
        <v>600</v>
      </c>
      <c r="BI32" s="13">
        <v>31218</v>
      </c>
      <c r="BJ32" s="13">
        <v>31218</v>
      </c>
      <c r="BK32" s="13">
        <v>0</v>
      </c>
      <c r="BL32" s="13">
        <v>31218</v>
      </c>
      <c r="BM32" s="13">
        <v>126672</v>
      </c>
      <c r="BN32" s="13">
        <v>2641.5</v>
      </c>
      <c r="BO32" s="13">
        <v>31218</v>
      </c>
      <c r="BP32" s="13">
        <v>31218</v>
      </c>
      <c r="BQ32" s="13">
        <v>31218</v>
      </c>
      <c r="BR32" s="13">
        <v>0</v>
      </c>
      <c r="BS32" s="13">
        <v>600</v>
      </c>
      <c r="BT32" s="13">
        <v>600</v>
      </c>
      <c r="BU32" s="13">
        <v>31218</v>
      </c>
      <c r="BV32" s="13">
        <v>0</v>
      </c>
      <c r="BW32" s="13">
        <v>600</v>
      </c>
      <c r="BX32" s="13">
        <v>129313.5</v>
      </c>
      <c r="BY32" s="13">
        <v>31218</v>
      </c>
      <c r="BZ32" s="13">
        <v>0</v>
      </c>
      <c r="CA32" s="13">
        <v>600</v>
      </c>
      <c r="CB32" s="13">
        <v>0</v>
      </c>
      <c r="CC32" s="13">
        <v>31218</v>
      </c>
      <c r="CD32" s="13">
        <v>0</v>
      </c>
      <c r="CE32" s="13">
        <v>600</v>
      </c>
      <c r="CF32" s="13">
        <v>600</v>
      </c>
      <c r="CG32" s="13">
        <v>0</v>
      </c>
      <c r="CH32" s="13">
        <v>31218</v>
      </c>
      <c r="CI32" s="13">
        <v>600</v>
      </c>
      <c r="CJ32" s="13">
        <v>31218</v>
      </c>
      <c r="CK32" s="13">
        <v>127272</v>
      </c>
      <c r="CL32" s="4"/>
    </row>
    <row r="33" spans="1:90" ht="45" customHeight="1">
      <c r="A33" s="10" t="s">
        <v>54</v>
      </c>
      <c r="B33" s="11" t="s">
        <v>55</v>
      </c>
      <c r="C33" s="12">
        <v>250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4"/>
    </row>
    <row r="34" spans="1:90" ht="75" customHeight="1">
      <c r="A34" s="10" t="s">
        <v>56</v>
      </c>
      <c r="B34" s="11" t="s">
        <v>57</v>
      </c>
      <c r="C34" s="12">
        <v>260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4"/>
    </row>
    <row r="35" spans="1:90" ht="105" customHeight="1">
      <c r="A35" s="10" t="s">
        <v>58</v>
      </c>
      <c r="B35" s="11" t="s">
        <v>59</v>
      </c>
      <c r="C35" s="12">
        <v>270</v>
      </c>
      <c r="D35" s="13">
        <v>4100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800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800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1000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1000</v>
      </c>
      <c r="BE35" s="13">
        <v>1500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1500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800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800</v>
      </c>
      <c r="CL35" s="4"/>
    </row>
    <row r="36" spans="1:90" ht="105" customHeight="1">
      <c r="A36" s="10" t="s">
        <v>60</v>
      </c>
      <c r="B36" s="11" t="s">
        <v>61</v>
      </c>
      <c r="C36" s="12">
        <v>280</v>
      </c>
      <c r="D36" s="13">
        <v>200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200</v>
      </c>
      <c r="BD36" s="13">
        <v>200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4"/>
    </row>
    <row r="37" spans="1:90" ht="45" customHeight="1">
      <c r="A37" s="10" t="s">
        <v>62</v>
      </c>
      <c r="B37" s="11" t="s">
        <v>63</v>
      </c>
      <c r="C37" s="12">
        <v>290</v>
      </c>
      <c r="D37" s="13">
        <v>39499</v>
      </c>
      <c r="E37" s="13">
        <v>500</v>
      </c>
      <c r="F37" s="13">
        <v>12</v>
      </c>
      <c r="G37" s="13">
        <v>10</v>
      </c>
      <c r="H37" s="13">
        <v>3500</v>
      </c>
      <c r="I37" s="13">
        <v>12</v>
      </c>
      <c r="J37" s="13">
        <v>45</v>
      </c>
      <c r="K37" s="13">
        <v>200</v>
      </c>
      <c r="L37" s="13">
        <v>12</v>
      </c>
      <c r="M37" s="13">
        <v>12</v>
      </c>
      <c r="N37" s="13">
        <v>800</v>
      </c>
      <c r="O37" s="13">
        <v>5103</v>
      </c>
      <c r="P37" s="13">
        <v>20</v>
      </c>
      <c r="Q37" s="13">
        <v>12</v>
      </c>
      <c r="R37" s="13">
        <v>0</v>
      </c>
      <c r="S37" s="13">
        <v>734</v>
      </c>
      <c r="T37" s="13">
        <v>12</v>
      </c>
      <c r="U37" s="13">
        <v>0</v>
      </c>
      <c r="V37" s="13">
        <v>0</v>
      </c>
      <c r="W37" s="13">
        <v>12</v>
      </c>
      <c r="X37" s="13">
        <v>12</v>
      </c>
      <c r="Y37" s="13">
        <v>0</v>
      </c>
      <c r="Z37" s="13">
        <v>0</v>
      </c>
      <c r="AA37" s="13">
        <v>650</v>
      </c>
      <c r="AB37" s="13">
        <v>1452</v>
      </c>
      <c r="AC37" s="13">
        <v>10</v>
      </c>
      <c r="AD37" s="13">
        <v>12</v>
      </c>
      <c r="AE37" s="13">
        <v>0</v>
      </c>
      <c r="AF37" s="13">
        <v>0</v>
      </c>
      <c r="AG37" s="13">
        <v>12</v>
      </c>
      <c r="AH37" s="13">
        <v>0</v>
      </c>
      <c r="AI37" s="13">
        <v>0</v>
      </c>
      <c r="AJ37" s="13">
        <v>920.5</v>
      </c>
      <c r="AK37" s="13">
        <v>12</v>
      </c>
      <c r="AL37" s="13">
        <v>0</v>
      </c>
      <c r="AM37" s="13">
        <v>12</v>
      </c>
      <c r="AN37" s="13">
        <v>0</v>
      </c>
      <c r="AO37" s="13">
        <v>29000</v>
      </c>
      <c r="AP37" s="13">
        <v>0</v>
      </c>
      <c r="AQ37" s="13">
        <v>29978.5</v>
      </c>
      <c r="AR37" s="13">
        <v>63</v>
      </c>
      <c r="AS37" s="13">
        <v>0</v>
      </c>
      <c r="AT37" s="13">
        <v>12</v>
      </c>
      <c r="AU37" s="13">
        <v>12</v>
      </c>
      <c r="AV37" s="13">
        <v>12</v>
      </c>
      <c r="AW37" s="13">
        <v>0</v>
      </c>
      <c r="AX37" s="13">
        <v>0</v>
      </c>
      <c r="AY37" s="13">
        <v>0</v>
      </c>
      <c r="AZ37" s="13">
        <v>0</v>
      </c>
      <c r="BA37" s="13">
        <v>12</v>
      </c>
      <c r="BB37" s="13">
        <v>0</v>
      </c>
      <c r="BC37" s="13">
        <v>0</v>
      </c>
      <c r="BD37" s="13">
        <v>111</v>
      </c>
      <c r="BE37" s="13">
        <v>0</v>
      </c>
      <c r="BF37" s="13">
        <v>0</v>
      </c>
      <c r="BG37" s="13">
        <v>12</v>
      </c>
      <c r="BH37" s="13">
        <v>200</v>
      </c>
      <c r="BI37" s="13">
        <v>12</v>
      </c>
      <c r="BJ37" s="13">
        <v>12</v>
      </c>
      <c r="BK37" s="13">
        <v>10</v>
      </c>
      <c r="BL37" s="13">
        <v>12</v>
      </c>
      <c r="BM37" s="13">
        <v>258</v>
      </c>
      <c r="BN37" s="13">
        <v>9.5</v>
      </c>
      <c r="BO37" s="13">
        <v>12</v>
      </c>
      <c r="BP37" s="13">
        <v>12</v>
      </c>
      <c r="BQ37" s="13">
        <v>12</v>
      </c>
      <c r="BR37" s="13">
        <v>71</v>
      </c>
      <c r="BS37" s="13">
        <v>500</v>
      </c>
      <c r="BT37" s="13">
        <v>0</v>
      </c>
      <c r="BU37" s="13">
        <v>12</v>
      </c>
      <c r="BV37" s="13">
        <v>0</v>
      </c>
      <c r="BW37" s="13">
        <v>800</v>
      </c>
      <c r="BX37" s="13">
        <v>1428.5</v>
      </c>
      <c r="BY37" s="13">
        <v>12</v>
      </c>
      <c r="BZ37" s="13">
        <v>950</v>
      </c>
      <c r="CA37" s="13">
        <v>0</v>
      </c>
      <c r="CB37" s="13">
        <v>0</v>
      </c>
      <c r="CC37" s="13">
        <v>12</v>
      </c>
      <c r="CD37" s="13">
        <v>10</v>
      </c>
      <c r="CE37" s="13">
        <v>0</v>
      </c>
      <c r="CF37" s="13">
        <v>0</v>
      </c>
      <c r="CG37" s="13">
        <v>160</v>
      </c>
      <c r="CH37" s="13">
        <v>12</v>
      </c>
      <c r="CI37" s="13">
        <v>0</v>
      </c>
      <c r="CJ37" s="13">
        <v>12</v>
      </c>
      <c r="CK37" s="13">
        <v>1168</v>
      </c>
      <c r="CL37" s="4"/>
    </row>
    <row r="38" spans="1:90" ht="90" customHeight="1">
      <c r="A38" s="10" t="s">
        <v>64</v>
      </c>
      <c r="B38" s="11" t="s">
        <v>65</v>
      </c>
      <c r="C38" s="12">
        <v>300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4"/>
    </row>
    <row r="39" spans="1:90">
      <c r="CL39" s="4"/>
    </row>
  </sheetData>
  <mergeCells count="3">
    <mergeCell ref="A2:CK2"/>
    <mergeCell ref="A3:CK3"/>
    <mergeCell ref="A4:CK4"/>
  </mergeCells>
  <pageMargins left="0.34722222222222221" right="0.1388888888888889" top="0.1388888888888889" bottom="0.1388888888888889" header="0.3" footer="0.3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2016-06-02T08:12:09Z</dcterms:created>
  <dcterms:modified xsi:type="dcterms:W3CDTF">2016-06-02T08:26:46Z</dcterms:modified>
</cp:coreProperties>
</file>